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5\BU DEK SURYATI\TAHUN 2025\A_DATA KUNJUNGAN 2025\DATA MENGINAP 2025\"/>
    </mc:Choice>
  </mc:AlternateContent>
  <bookViews>
    <workbookView xWindow="75" yWindow="75" windowWidth="19140" windowHeight="7335" activeTab="3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52511"/>
</workbook>
</file>

<file path=xl/calcChain.xml><?xml version="1.0" encoding="utf-8"?>
<calcChain xmlns="http://schemas.openxmlformats.org/spreadsheetml/2006/main">
  <c r="H19" i="7" l="1"/>
  <c r="G19" i="7"/>
  <c r="L21" i="7" l="1"/>
  <c r="M17" i="7"/>
  <c r="L17" i="7"/>
  <c r="M15" i="7"/>
  <c r="L15" i="7"/>
  <c r="M7" i="7"/>
  <c r="H9" i="7" l="1"/>
  <c r="H13" i="7" l="1"/>
  <c r="G13" i="7"/>
  <c r="G7" i="7" l="1"/>
  <c r="G11" i="7"/>
  <c r="F9" i="7" l="1"/>
  <c r="E11" i="7" l="1"/>
  <c r="F13" i="7"/>
  <c r="E13" i="7"/>
  <c r="F17" i="7"/>
  <c r="E17" i="7"/>
  <c r="E15" i="7"/>
  <c r="F19" i="7" l="1"/>
  <c r="E19" i="7"/>
  <c r="E9" i="7" l="1"/>
  <c r="E7" i="7" l="1"/>
  <c r="D15" i="7" l="1"/>
  <c r="C15" i="7"/>
  <c r="D13" i="7"/>
  <c r="C13" i="7"/>
  <c r="D11" i="7" l="1"/>
  <c r="C11" i="7"/>
  <c r="D7" i="7" l="1"/>
  <c r="C7" i="7"/>
  <c r="C21" i="7" l="1"/>
  <c r="D19" i="7" l="1"/>
  <c r="C19" i="7"/>
  <c r="D17" i="7" l="1"/>
  <c r="C17" i="7"/>
  <c r="H17" i="5" l="1"/>
  <c r="G17" i="5"/>
  <c r="H19" i="5" l="1"/>
  <c r="G19" i="5"/>
  <c r="G11" i="5"/>
  <c r="H15" i="5" l="1"/>
  <c r="H13" i="5" l="1"/>
  <c r="G15" i="5" l="1"/>
  <c r="G21" i="5" l="1"/>
  <c r="G13" i="5" l="1"/>
  <c r="G7" i="5" l="1"/>
  <c r="F19" i="5" l="1"/>
  <c r="E19" i="5"/>
  <c r="F15" i="5" l="1"/>
  <c r="E15" i="5"/>
  <c r="F17" i="5" l="1"/>
  <c r="E17" i="5"/>
  <c r="E21" i="5" l="1"/>
  <c r="F13" i="5"/>
  <c r="E13" i="5"/>
  <c r="E11" i="5" l="1"/>
  <c r="D19" i="5" l="1"/>
  <c r="C19" i="5"/>
  <c r="D7" i="5" l="1"/>
  <c r="C7" i="5" l="1"/>
  <c r="C11" i="5" l="1"/>
  <c r="D15" i="5" l="1"/>
  <c r="C15" i="5"/>
  <c r="C21" i="5" l="1"/>
  <c r="D9" i="5"/>
  <c r="C9" i="5"/>
  <c r="D13" i="5" l="1"/>
  <c r="C13" i="5"/>
  <c r="D17" i="5"/>
  <c r="C17" i="5"/>
  <c r="H7" i="4" l="1"/>
  <c r="G7" i="4"/>
  <c r="H15" i="4" l="1"/>
  <c r="G15" i="4"/>
  <c r="F7" i="4" l="1"/>
  <c r="E7" i="4"/>
  <c r="G11" i="4" l="1"/>
  <c r="D17" i="4" l="1"/>
  <c r="C17" i="4"/>
  <c r="F17" i="4" l="1"/>
  <c r="E17" i="4"/>
  <c r="G21" i="4" l="1"/>
  <c r="H17" i="4"/>
  <c r="G17" i="4"/>
  <c r="H13" i="4" l="1"/>
  <c r="G13" i="4"/>
  <c r="F13" i="4" l="1"/>
  <c r="E13" i="4"/>
  <c r="E19" i="4" l="1"/>
  <c r="C19" i="4"/>
  <c r="H19" i="4" l="1"/>
  <c r="G19" i="4"/>
  <c r="C21" i="4" l="1"/>
  <c r="D7" i="4"/>
  <c r="C7" i="4"/>
  <c r="D15" i="4" l="1"/>
  <c r="C15" i="4"/>
  <c r="D19" i="4" l="1"/>
  <c r="D13" i="4"/>
  <c r="C13" i="4"/>
  <c r="C11" i="4"/>
  <c r="F7" i="1" l="1"/>
  <c r="E7" i="1" l="1"/>
  <c r="E11" i="1" l="1"/>
  <c r="C21" i="1"/>
  <c r="D19" i="1" l="1"/>
  <c r="D13" i="1"/>
  <c r="C13" i="1"/>
  <c r="D7" i="1" l="1"/>
  <c r="C7" i="1"/>
  <c r="D17" i="1"/>
  <c r="C17" i="1"/>
  <c r="C11" i="1"/>
  <c r="D15" i="1"/>
  <c r="C15" i="1"/>
  <c r="C9" i="1"/>
  <c r="I13" i="7"/>
  <c r="L13" i="7" s="1"/>
  <c r="J7" i="7"/>
  <c r="I7" i="7"/>
  <c r="L7" i="7" s="1"/>
  <c r="I11" i="7"/>
  <c r="L11" i="7" s="1"/>
  <c r="J17" i="7"/>
  <c r="I17" i="7"/>
  <c r="J19" i="7"/>
  <c r="M19" i="7" s="1"/>
  <c r="J21" i="7"/>
  <c r="I21" i="7"/>
  <c r="I19" i="7"/>
  <c r="L19" i="7" s="1"/>
  <c r="J15" i="7"/>
  <c r="I15" i="7"/>
  <c r="J11" i="7"/>
  <c r="J13" i="7" l="1"/>
  <c r="M13" i="7" s="1"/>
  <c r="J7" i="5" l="1"/>
  <c r="I11" i="5"/>
  <c r="J15" i="5"/>
  <c r="I15" i="5"/>
  <c r="J17" i="5"/>
  <c r="J19" i="5"/>
  <c r="J21" i="5"/>
  <c r="I19" i="5"/>
  <c r="I17" i="5"/>
  <c r="J11" i="5"/>
  <c r="J13" i="5" l="1"/>
  <c r="I13" i="5"/>
  <c r="J7" i="4" l="1"/>
  <c r="I7" i="4"/>
  <c r="I19" i="4"/>
  <c r="J11" i="4"/>
  <c r="J21" i="4"/>
  <c r="J13" i="4"/>
  <c r="I13" i="4"/>
  <c r="J17" i="4" l="1"/>
  <c r="I17" i="4"/>
  <c r="H24" i="7" l="1"/>
  <c r="F24" i="7"/>
  <c r="D24" i="5"/>
  <c r="C24" i="5"/>
  <c r="C24" i="1" l="1"/>
  <c r="E24" i="7" l="1"/>
  <c r="I21" i="5" l="1"/>
  <c r="D9" i="1"/>
  <c r="D24" i="1" l="1"/>
  <c r="F9" i="1"/>
  <c r="F15" i="1" l="1"/>
  <c r="F19" i="1" l="1"/>
  <c r="F13" i="1" l="1"/>
  <c r="F17" i="1" l="1"/>
  <c r="F24" i="1" l="1"/>
  <c r="E9" i="1" l="1"/>
  <c r="E21" i="1" l="1"/>
  <c r="E15" i="1" l="1"/>
  <c r="E17" i="1" l="1"/>
  <c r="E13" i="1" l="1"/>
  <c r="E24" i="1" l="1"/>
  <c r="H9" i="1"/>
  <c r="J9" i="1" l="1"/>
  <c r="H21" i="1" l="1"/>
  <c r="J21" i="1" s="1"/>
  <c r="H7" i="1" l="1"/>
  <c r="J7" i="1" s="1"/>
  <c r="H15" i="1" l="1"/>
  <c r="J15" i="1" s="1"/>
  <c r="H17" i="1" l="1"/>
  <c r="J17" i="1" s="1"/>
  <c r="H11" i="1" l="1"/>
  <c r="J11" i="1" s="1"/>
  <c r="H19" i="1" l="1"/>
  <c r="J19" i="1" s="1"/>
  <c r="H13" i="1" l="1"/>
  <c r="J13" i="1" l="1"/>
  <c r="J24" i="1" s="1"/>
  <c r="H24" i="1"/>
  <c r="G9" i="1" l="1"/>
  <c r="I9" i="1" l="1"/>
  <c r="G21" i="1" l="1"/>
  <c r="I21" i="1" s="1"/>
  <c r="G7" i="1" l="1"/>
  <c r="I7" i="1" s="1"/>
  <c r="G15" i="1" l="1"/>
  <c r="I15" i="1" s="1"/>
  <c r="G17" i="1" l="1"/>
  <c r="I17" i="1" s="1"/>
  <c r="G19" i="1" l="1"/>
  <c r="I19" i="1" s="1"/>
  <c r="G11" i="1"/>
  <c r="I11" i="1" s="1"/>
  <c r="G13" i="1" l="1"/>
  <c r="I13" i="1" l="1"/>
  <c r="I24" i="1" s="1"/>
  <c r="I27" i="1" s="1"/>
  <c r="G24" i="1"/>
  <c r="D9" i="4"/>
  <c r="D24" i="4" l="1"/>
  <c r="C9" i="4" l="1"/>
  <c r="C24" i="4" l="1"/>
  <c r="F9" i="4" l="1"/>
  <c r="F15" i="4" l="1"/>
  <c r="J15" i="4" l="1"/>
  <c r="F19" i="4" l="1"/>
  <c r="J19" i="4" l="1"/>
  <c r="F24" i="4"/>
  <c r="E9" i="4" l="1"/>
  <c r="E21" i="4" l="1"/>
  <c r="I21" i="4" s="1"/>
  <c r="E15" i="4" l="1"/>
  <c r="I15" i="4" l="1"/>
  <c r="E11" i="4" l="1"/>
  <c r="I11" i="4" l="1"/>
  <c r="E24" i="4"/>
  <c r="H9" i="4" l="1"/>
  <c r="H24" i="4" l="1"/>
  <c r="J9" i="4"/>
  <c r="J24" i="4" s="1"/>
  <c r="G9" i="4" l="1"/>
  <c r="G24" i="4" l="1"/>
  <c r="I9" i="4"/>
  <c r="I24" i="4" s="1"/>
  <c r="I27" i="4" s="1"/>
  <c r="F9" i="5" l="1"/>
  <c r="F24" i="5" l="1"/>
  <c r="E9" i="5" l="1"/>
  <c r="E7" i="5" l="1"/>
  <c r="I7" i="5" l="1"/>
  <c r="E24" i="5"/>
  <c r="H9" i="5" l="1"/>
  <c r="H24" i="5" l="1"/>
  <c r="J9" i="5"/>
  <c r="J24" i="5" s="1"/>
  <c r="G9" i="5" l="1"/>
  <c r="G24" i="5" l="1"/>
  <c r="I9" i="5"/>
  <c r="I24" i="5" s="1"/>
  <c r="I27" i="5" s="1"/>
  <c r="D9" i="7" l="1"/>
  <c r="J9" i="7" l="1"/>
  <c r="D24" i="7"/>
  <c r="J24" i="7" l="1"/>
  <c r="M9" i="7"/>
  <c r="C9" i="7"/>
  <c r="C24" i="7" l="1"/>
  <c r="G9" i="7" l="1"/>
  <c r="G24" i="7" l="1"/>
  <c r="I9" i="7"/>
  <c r="I24" i="7" l="1"/>
  <c r="I27" i="7" s="1"/>
  <c r="L9" i="7"/>
</calcChain>
</file>

<file path=xl/sharedStrings.xml><?xml version="1.0" encoding="utf-8"?>
<sst xmlns="http://schemas.openxmlformats.org/spreadsheetml/2006/main" count="143" uniqueCount="45">
  <si>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</si>
  <si>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</si>
  <si>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</si>
  <si>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</si>
  <si>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</si>
  <si>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</si>
  <si>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</si>
  <si>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</si>
  <si>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</si>
  <si>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</si>
  <si>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</si>
  <si>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</si>
  <si>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</si>
  <si>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</si>
  <si>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</si>
  <si>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</si>
  <si>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</si>
  <si>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</si>
  <si>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</si>
  <si>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</si>
  <si>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</si>
  <si>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</si>
  <si>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</si>
  <si>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</si>
  <si>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</si>
  <si>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</si>
  <si>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</si>
  <si>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</si>
  <si>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</si>
  <si>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</si>
  <si>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</si>
  <si>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</si>
  <si>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</si>
  <si>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</si>
  <si>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</si>
  <si>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</si>
  <si>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>Yang Terlaporkan Per Triwulan I</t>
  </si>
  <si>
    <t>Yang Terlaporkan Per Triwulan II</t>
  </si>
  <si>
    <t>Yang Terlaporkan Per Triwulan III</t>
  </si>
  <si>
    <t>Yang Terlaporkan Per Triwulan IV</t>
  </si>
  <si>
    <t xml:space="preserve">                                                                                                                           </t>
  </si>
  <si>
    <t>DATA KUNJUNGAN WISATAWAN MENGINAP DI KAB. KARANGASEM TAHUN 2025</t>
  </si>
  <si>
    <t xml:space="preserve">                     </t>
  </si>
  <si>
    <t>wna</t>
  </si>
  <si>
    <t>wni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</si>
</sst>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41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1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41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1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EI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NI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NI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LI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LI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GUSTUS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SEPTEMBER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GUSTUS%20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SEPTEMBER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OKTO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OKTOBER%20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NOPEMBER%20202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DESEMBER%20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NOPEMBER%20202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DESEMBER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PEBRUAR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PEBRUARI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ARE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ARE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P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PRIL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E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4261</v>
          </cell>
        </row>
      </sheetData>
      <sheetData sheetId="1">
        <row r="69">
          <cell r="E69">
            <v>868</v>
          </cell>
        </row>
      </sheetData>
      <sheetData sheetId="2">
        <row r="55">
          <cell r="E55">
            <v>2350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20</v>
          </cell>
        </row>
      </sheetData>
      <sheetData sheetId="5">
        <row r="20">
          <cell r="E20">
            <v>21</v>
          </cell>
        </row>
      </sheetData>
      <sheetData sheetId="6">
        <row r="25">
          <cell r="E25">
            <v>2360</v>
          </cell>
        </row>
      </sheetData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61</v>
          </cell>
        </row>
      </sheetData>
      <sheetData sheetId="1">
        <row r="69">
          <cell r="E69">
            <v>167</v>
          </cell>
        </row>
      </sheetData>
      <sheetData sheetId="2">
        <row r="55">
          <cell r="E55">
            <v>351</v>
          </cell>
        </row>
      </sheetData>
      <sheetData sheetId="3"/>
      <sheetData sheetId="4">
        <row r="17">
          <cell r="L17">
            <v>6</v>
          </cell>
        </row>
      </sheetData>
      <sheetData sheetId="5"/>
      <sheetData sheetId="6">
        <row r="26">
          <cell r="J26">
            <v>163</v>
          </cell>
        </row>
      </sheetData>
      <sheetData sheetId="7">
        <row r="14">
          <cell r="L14">
            <v>35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9831</v>
          </cell>
        </row>
      </sheetData>
      <sheetData sheetId="1">
        <row r="69">
          <cell r="E69">
            <v>1581</v>
          </cell>
        </row>
      </sheetData>
      <sheetData sheetId="2">
        <row r="55">
          <cell r="E55">
            <v>3154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32</v>
          </cell>
        </row>
      </sheetData>
      <sheetData sheetId="5">
        <row r="20">
          <cell r="E20">
            <v>13</v>
          </cell>
        </row>
      </sheetData>
      <sheetData sheetId="6">
        <row r="34">
          <cell r="J34">
            <v>5789</v>
          </cell>
        </row>
      </sheetData>
      <sheetData sheetId="7">
        <row r="14">
          <cell r="L14">
            <v>153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100</v>
          </cell>
        </row>
      </sheetData>
      <sheetData sheetId="1">
        <row r="69">
          <cell r="E69">
            <v>401</v>
          </cell>
        </row>
      </sheetData>
      <sheetData sheetId="2">
        <row r="55">
          <cell r="E55">
            <v>412</v>
          </cell>
        </row>
      </sheetData>
      <sheetData sheetId="3"/>
      <sheetData sheetId="4">
        <row r="17">
          <cell r="L17">
            <v>6</v>
          </cell>
        </row>
      </sheetData>
      <sheetData sheetId="5"/>
      <sheetData sheetId="6"/>
      <sheetData sheetId="7">
        <row r="14">
          <cell r="L14">
            <v>101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157</v>
          </cell>
        </row>
      </sheetData>
      <sheetData sheetId="1">
        <row r="69">
          <cell r="E69">
            <v>504</v>
          </cell>
        </row>
      </sheetData>
      <sheetData sheetId="2">
        <row r="55">
          <cell r="E55">
            <v>330</v>
          </cell>
        </row>
      </sheetData>
      <sheetData sheetId="3"/>
      <sheetData sheetId="4">
        <row r="23">
          <cell r="E23">
            <v>162</v>
          </cell>
        </row>
      </sheetData>
      <sheetData sheetId="5"/>
      <sheetData sheetId="6">
        <row r="34">
          <cell r="J34">
            <v>96</v>
          </cell>
        </row>
      </sheetData>
      <sheetData sheetId="7">
        <row r="20">
          <cell r="E20">
            <v>168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12026</v>
          </cell>
        </row>
      </sheetData>
      <sheetData sheetId="1">
        <row r="69">
          <cell r="E69">
            <v>639</v>
          </cell>
        </row>
      </sheetData>
      <sheetData sheetId="2">
        <row r="55">
          <cell r="E55">
            <v>4080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1543</v>
          </cell>
        </row>
      </sheetData>
      <sheetData sheetId="5">
        <row r="20">
          <cell r="L20">
            <v>11</v>
          </cell>
        </row>
      </sheetData>
      <sheetData sheetId="6">
        <row r="34">
          <cell r="J34">
            <v>6645</v>
          </cell>
        </row>
      </sheetData>
      <sheetData sheetId="7">
        <row r="20">
          <cell r="E20">
            <v>100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11255</v>
          </cell>
        </row>
      </sheetData>
      <sheetData sheetId="1">
        <row r="69">
          <cell r="E69">
            <v>551</v>
          </cell>
        </row>
      </sheetData>
      <sheetData sheetId="2">
        <row r="55">
          <cell r="E55">
            <v>4598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366</v>
          </cell>
        </row>
      </sheetData>
      <sheetData sheetId="5">
        <row r="20">
          <cell r="E20">
            <v>29</v>
          </cell>
        </row>
      </sheetData>
      <sheetData sheetId="6">
        <row r="34">
          <cell r="E34">
            <v>10386</v>
          </cell>
        </row>
      </sheetData>
      <sheetData sheetId="7">
        <row r="24">
          <cell r="E24">
            <v>187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7339</v>
          </cell>
        </row>
      </sheetData>
      <sheetData sheetId="1">
        <row r="71">
          <cell r="E71">
            <v>197</v>
          </cell>
        </row>
      </sheetData>
      <sheetData sheetId="2">
        <row r="55">
          <cell r="E55">
            <v>3737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263</v>
          </cell>
        </row>
      </sheetData>
      <sheetData sheetId="5">
        <row r="20">
          <cell r="E20">
            <v>3</v>
          </cell>
        </row>
      </sheetData>
      <sheetData sheetId="6">
        <row r="34">
          <cell r="E34">
            <v>10218</v>
          </cell>
        </row>
      </sheetData>
      <sheetData sheetId="7">
        <row r="24">
          <cell r="E24">
            <v>154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561</v>
          </cell>
        </row>
      </sheetData>
      <sheetData sheetId="1"/>
      <sheetData sheetId="2">
        <row r="55">
          <cell r="E55">
            <v>319</v>
          </cell>
        </row>
      </sheetData>
      <sheetData sheetId="3"/>
      <sheetData sheetId="4">
        <row r="23">
          <cell r="E23">
            <v>101</v>
          </cell>
        </row>
      </sheetData>
      <sheetData sheetId="5"/>
      <sheetData sheetId="6">
        <row r="34">
          <cell r="E34">
            <v>50</v>
          </cell>
        </row>
      </sheetData>
      <sheetData sheetId="7">
        <row r="24">
          <cell r="E24">
            <v>69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76</v>
          </cell>
        </row>
      </sheetData>
      <sheetData sheetId="1" refreshError="1"/>
      <sheetData sheetId="2">
        <row r="55">
          <cell r="E55">
            <v>349</v>
          </cell>
        </row>
      </sheetData>
      <sheetData sheetId="3" refreshError="1"/>
      <sheetData sheetId="4">
        <row r="23">
          <cell r="E23">
            <v>75</v>
          </cell>
        </row>
      </sheetData>
      <sheetData sheetId="5" refreshError="1"/>
      <sheetData sheetId="6">
        <row r="34">
          <cell r="E34">
            <v>39</v>
          </cell>
        </row>
      </sheetData>
      <sheetData sheetId="7">
        <row r="24">
          <cell r="E24">
            <v>52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9247</v>
          </cell>
        </row>
      </sheetData>
      <sheetData sheetId="1">
        <row r="71">
          <cell r="E71">
            <v>151</v>
          </cell>
        </row>
      </sheetData>
      <sheetData sheetId="2">
        <row r="55">
          <cell r="E55">
            <v>3581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391</v>
          </cell>
        </row>
      </sheetData>
      <sheetData sheetId="5">
        <row r="20">
          <cell r="E20">
            <v>23</v>
          </cell>
        </row>
      </sheetData>
      <sheetData sheetId="6">
        <row r="34">
          <cell r="E34">
            <v>6440</v>
          </cell>
        </row>
      </sheetData>
      <sheetData sheetId="7">
        <row r="24">
          <cell r="E24">
            <v>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176</v>
          </cell>
        </row>
      </sheetData>
      <sheetData sheetId="1">
        <row r="69">
          <cell r="E69">
            <v>233</v>
          </cell>
        </row>
      </sheetData>
      <sheetData sheetId="2">
        <row r="55">
          <cell r="E55">
            <v>618</v>
          </cell>
        </row>
      </sheetData>
      <sheetData sheetId="3"/>
      <sheetData sheetId="4">
        <row r="17">
          <cell r="L17">
            <v>18</v>
          </cell>
        </row>
      </sheetData>
      <sheetData sheetId="5"/>
      <sheetData sheetId="6">
        <row r="26">
          <cell r="E26">
            <v>150</v>
          </cell>
        </row>
      </sheetData>
      <sheetData sheetId="7">
        <row r="14">
          <cell r="L14">
            <v>82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81</v>
          </cell>
        </row>
      </sheetData>
      <sheetData sheetId="1">
        <row r="71">
          <cell r="E71">
            <v>19</v>
          </cell>
        </row>
      </sheetData>
      <sheetData sheetId="2">
        <row r="55">
          <cell r="E55">
            <v>364</v>
          </cell>
        </row>
      </sheetData>
      <sheetData sheetId="3">
        <row r="117">
          <cell r="E117">
            <v>0</v>
          </cell>
        </row>
      </sheetData>
      <sheetData sheetId="4">
        <row r="23">
          <cell r="E23">
            <v>0</v>
          </cell>
        </row>
      </sheetData>
      <sheetData sheetId="5"/>
      <sheetData sheetId="6">
        <row r="34">
          <cell r="E34">
            <v>16</v>
          </cell>
        </row>
      </sheetData>
      <sheetData sheetId="7">
        <row r="24">
          <cell r="E24">
            <v>12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7175</v>
          </cell>
        </row>
      </sheetData>
      <sheetData sheetId="1">
        <row r="72">
          <cell r="E72">
            <v>137</v>
          </cell>
        </row>
      </sheetData>
      <sheetData sheetId="2">
        <row r="55">
          <cell r="E55">
            <v>2438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143</v>
          </cell>
        </row>
      </sheetData>
      <sheetData sheetId="5" refreshError="1"/>
      <sheetData sheetId="6">
        <row r="35">
          <cell r="E35">
            <v>222</v>
          </cell>
        </row>
      </sheetData>
      <sheetData sheetId="7">
        <row r="24">
          <cell r="E24">
            <v>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4078</v>
          </cell>
        </row>
      </sheetData>
      <sheetData sheetId="1">
        <row r="73">
          <cell r="E73">
            <v>124</v>
          </cell>
        </row>
      </sheetData>
      <sheetData sheetId="2">
        <row r="55">
          <cell r="E55">
            <v>2169</v>
          </cell>
        </row>
      </sheetData>
      <sheetData sheetId="3">
        <row r="117">
          <cell r="E117">
            <v>279</v>
          </cell>
        </row>
      </sheetData>
      <sheetData sheetId="4"/>
      <sheetData sheetId="5"/>
      <sheetData sheetId="6"/>
      <sheetData sheetId="7">
        <row r="24">
          <cell r="E24">
            <v>85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71</v>
          </cell>
        </row>
      </sheetData>
      <sheetData sheetId="1" refreshError="1"/>
      <sheetData sheetId="2">
        <row r="55">
          <cell r="E55">
            <v>306</v>
          </cell>
        </row>
      </sheetData>
      <sheetData sheetId="3" refreshError="1"/>
      <sheetData sheetId="4" refreshError="1"/>
      <sheetData sheetId="5" refreshError="1"/>
      <sheetData sheetId="6">
        <row r="35">
          <cell r="E35">
            <v>6</v>
          </cell>
        </row>
      </sheetData>
      <sheetData sheetId="7">
        <row r="24">
          <cell r="E24">
            <v>15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107</v>
          </cell>
        </row>
      </sheetData>
      <sheetData sheetId="1"/>
      <sheetData sheetId="2">
        <row r="55">
          <cell r="E55">
            <v>509</v>
          </cell>
        </row>
      </sheetData>
      <sheetData sheetId="3"/>
      <sheetData sheetId="4"/>
      <sheetData sheetId="5"/>
      <sheetData sheetId="6"/>
      <sheetData sheetId="7">
        <row r="24">
          <cell r="E24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4198</v>
          </cell>
        </row>
      </sheetData>
      <sheetData sheetId="1">
        <row r="69">
          <cell r="E69">
            <v>651</v>
          </cell>
        </row>
      </sheetData>
      <sheetData sheetId="2">
        <row r="55">
          <cell r="E55">
            <v>2028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24</v>
          </cell>
        </row>
      </sheetData>
      <sheetData sheetId="5">
        <row r="20">
          <cell r="E20">
            <v>20</v>
          </cell>
        </row>
      </sheetData>
      <sheetData sheetId="6">
        <row r="25">
          <cell r="L25">
            <v>2692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79</v>
          </cell>
        </row>
      </sheetData>
      <sheetData sheetId="1">
        <row r="69">
          <cell r="E69">
            <v>135</v>
          </cell>
        </row>
      </sheetData>
      <sheetData sheetId="2">
        <row r="55">
          <cell r="E55">
            <v>346</v>
          </cell>
        </row>
      </sheetData>
      <sheetData sheetId="3"/>
      <sheetData sheetId="4">
        <row r="17">
          <cell r="L17">
            <v>2</v>
          </cell>
        </row>
      </sheetData>
      <sheetData sheetId="5"/>
      <sheetData sheetId="6">
        <row r="26">
          <cell r="J26">
            <v>280</v>
          </cell>
        </row>
      </sheetData>
      <sheetData sheetId="7">
        <row r="14">
          <cell r="L14">
            <v>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4280</v>
          </cell>
        </row>
      </sheetData>
      <sheetData sheetId="1">
        <row r="69">
          <cell r="E69">
            <v>664</v>
          </cell>
        </row>
      </sheetData>
      <sheetData sheetId="2">
        <row r="55">
          <cell r="E55">
            <v>2068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25</v>
          </cell>
        </row>
      </sheetData>
      <sheetData sheetId="5">
        <row r="20">
          <cell r="E20">
            <v>28</v>
          </cell>
        </row>
      </sheetData>
      <sheetData sheetId="6">
        <row r="25">
          <cell r="E25">
            <v>2692</v>
          </cell>
        </row>
      </sheetData>
      <sheetData sheetId="7">
        <row r="14">
          <cell r="L1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43</v>
          </cell>
        </row>
      </sheetData>
      <sheetData sheetId="1">
        <row r="69">
          <cell r="E69">
            <v>221</v>
          </cell>
        </row>
      </sheetData>
      <sheetData sheetId="2">
        <row r="55">
          <cell r="E55">
            <v>361</v>
          </cell>
        </row>
      </sheetData>
      <sheetData sheetId="3">
        <row r="117">
          <cell r="L117">
            <v>0</v>
          </cell>
        </row>
      </sheetData>
      <sheetData sheetId="4">
        <row r="17">
          <cell r="L17">
            <v>5</v>
          </cell>
        </row>
      </sheetData>
      <sheetData sheetId="5">
        <row r="21">
          <cell r="E21">
            <v>0</v>
          </cell>
        </row>
      </sheetData>
      <sheetData sheetId="6">
        <row r="26">
          <cell r="E26">
            <v>280</v>
          </cell>
        </row>
      </sheetData>
      <sheetData sheetId="7">
        <row r="14">
          <cell r="L14">
            <v>59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5734</v>
          </cell>
        </row>
      </sheetData>
      <sheetData sheetId="1">
        <row r="69">
          <cell r="E69">
            <v>1008</v>
          </cell>
        </row>
      </sheetData>
      <sheetData sheetId="2">
        <row r="55">
          <cell r="E55">
            <v>2807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26</v>
          </cell>
        </row>
      </sheetData>
      <sheetData sheetId="5">
        <row r="20">
          <cell r="E20">
            <v>19</v>
          </cell>
        </row>
      </sheetData>
      <sheetData sheetId="6">
        <row r="25">
          <cell r="L25">
            <v>6035</v>
          </cell>
        </row>
      </sheetData>
      <sheetData sheetId="7">
        <row r="14">
          <cell r="L14">
            <v>122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170</v>
          </cell>
        </row>
      </sheetData>
      <sheetData sheetId="1">
        <row r="69">
          <cell r="E69">
            <v>263</v>
          </cell>
        </row>
      </sheetData>
      <sheetData sheetId="2">
        <row r="55">
          <cell r="E55">
            <v>462</v>
          </cell>
        </row>
      </sheetData>
      <sheetData sheetId="3"/>
      <sheetData sheetId="4">
        <row r="17">
          <cell r="L17">
            <v>4</v>
          </cell>
        </row>
      </sheetData>
      <sheetData sheetId="5"/>
      <sheetData sheetId="6">
        <row r="26">
          <cell r="J26">
            <v>155</v>
          </cell>
        </row>
      </sheetData>
      <sheetData sheetId="7">
        <row r="14">
          <cell r="L14">
            <v>112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9437</v>
          </cell>
        </row>
      </sheetData>
      <sheetData sheetId="1">
        <row r="69">
          <cell r="E69">
            <v>1523</v>
          </cell>
        </row>
      </sheetData>
      <sheetData sheetId="2">
        <row r="55">
          <cell r="E55">
            <v>3336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34</v>
          </cell>
        </row>
      </sheetData>
      <sheetData sheetId="5">
        <row r="20">
          <cell r="E20">
            <v>3</v>
          </cell>
        </row>
      </sheetData>
      <sheetData sheetId="6">
        <row r="25">
          <cell r="L25">
            <v>8096</v>
          </cell>
        </row>
      </sheetData>
      <sheetData sheetId="7">
        <row r="14">
          <cell r="L14">
            <v>154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L14" sqref="L14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1</v>
      </c>
      <c r="D4" s="49"/>
      <c r="E4" s="49" t="s">
        <v>2</v>
      </c>
      <c r="F4" s="49"/>
      <c r="G4" s="49" t="s">
        <v>3</v>
      </c>
      <c r="H4" s="49"/>
      <c r="I4" s="49" t="s">
        <v>4</v>
      </c>
      <c r="J4" s="49"/>
    </row>
    <row r="5" spans="1:12" ht="16.5" x14ac:dyDescent="0.3">
      <c r="A5" s="51"/>
      <c r="B5" s="53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[1]KARANGASEM!$E$69</f>
        <v>868</v>
      </c>
      <c r="D7" s="6">
        <f>[2]KARANGASEM!$E$69</f>
        <v>233</v>
      </c>
      <c r="E7" s="7">
        <f>[3]KARANGASEM!$E$69</f>
        <v>651</v>
      </c>
      <c r="F7" s="8">
        <f>[4]KARANGASEM!$E$69</f>
        <v>135</v>
      </c>
      <c r="G7" s="9">
        <f>[5]KARANGASEM!$E$69</f>
        <v>664</v>
      </c>
      <c r="H7" s="9">
        <f>[6]KARANGASEM!$E$69</f>
        <v>221</v>
      </c>
      <c r="I7" s="26">
        <f>C7+E7+G7</f>
        <v>2183</v>
      </c>
      <c r="J7" s="26">
        <f>D7+F7+H7</f>
        <v>589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7">
        <f>[1]MANGGIS!$E$55</f>
        <v>2350</v>
      </c>
      <c r="D9" s="7">
        <f>[2]MANGGIS!$E$55</f>
        <v>618</v>
      </c>
      <c r="E9" s="9">
        <f>[3]MANGGIS!$E$55</f>
        <v>2028</v>
      </c>
      <c r="F9" s="7">
        <f>[4]MANGGIS!$E$55</f>
        <v>346</v>
      </c>
      <c r="G9" s="7">
        <f>[5]MANGGIS!$E$55</f>
        <v>2068</v>
      </c>
      <c r="H9" s="7">
        <f>[6]MANGGIS!$E$55</f>
        <v>361</v>
      </c>
      <c r="I9" s="26">
        <f>C9+E9+G9</f>
        <v>6446</v>
      </c>
      <c r="J9" s="26">
        <f>D9+F9+H9</f>
        <v>1325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[1]ABANG!$E$117</f>
        <v>279</v>
      </c>
      <c r="D11" s="9">
        <v>0</v>
      </c>
      <c r="E11" s="9">
        <f>[3]ABANG!$E$117</f>
        <v>279</v>
      </c>
      <c r="F11" s="7">
        <v>0</v>
      </c>
      <c r="G11" s="9">
        <f>[5]ABANG!$E$117</f>
        <v>279</v>
      </c>
      <c r="H11" s="7">
        <f>[6]ABANG!$L$117</f>
        <v>0</v>
      </c>
      <c r="I11" s="26">
        <f>C11+E11+G11</f>
        <v>837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[1]KUBU!$M$15</f>
        <v>4261</v>
      </c>
      <c r="D13" s="9">
        <f>[2]KUBU!$L$15</f>
        <v>176</v>
      </c>
      <c r="E13" s="9">
        <f>[3]KUBU!$M$15</f>
        <v>4198</v>
      </c>
      <c r="F13" s="9">
        <f>[4]KUBU!$L$15</f>
        <v>79</v>
      </c>
      <c r="G13" s="7">
        <f>[5]KUBU!$M$15</f>
        <v>4280</v>
      </c>
      <c r="H13" s="9">
        <f>[6]KUBU!$L$15</f>
        <v>43</v>
      </c>
      <c r="I13" s="26">
        <f>C13+E13+G13</f>
        <v>12739</v>
      </c>
      <c r="J13" s="26">
        <f>D13+F13+H13</f>
        <v>298</v>
      </c>
      <c r="L13" s="1" t="s">
        <v>16</v>
      </c>
    </row>
    <row r="14" spans="1:12" x14ac:dyDescent="0.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 x14ac:dyDescent="0.2">
      <c r="A15" s="3" t="s">
        <v>11</v>
      </c>
      <c r="B15" s="10" t="s">
        <v>22</v>
      </c>
      <c r="C15" s="7">
        <f>[1]RENDANG!$L$18</f>
        <v>20</v>
      </c>
      <c r="D15" s="7">
        <f>[2]RENDANG!$L$17</f>
        <v>18</v>
      </c>
      <c r="E15" s="7">
        <f>[3]RENDANG!$L$18</f>
        <v>24</v>
      </c>
      <c r="F15" s="7">
        <f>[4]RENDANG!$L$17</f>
        <v>2</v>
      </c>
      <c r="G15" s="7">
        <f>[5]RENDANG!$L$18</f>
        <v>25</v>
      </c>
      <c r="H15" s="7">
        <f>[6]RENDANG!$L$17</f>
        <v>5</v>
      </c>
      <c r="I15" s="26">
        <f>C15+E15+G15</f>
        <v>69</v>
      </c>
      <c r="J15" s="26">
        <f>D15+F15+H15</f>
        <v>25</v>
      </c>
    </row>
    <row r="16" spans="1:12" x14ac:dyDescent="0.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4" x14ac:dyDescent="0.2">
      <c r="A17" s="3" t="s">
        <v>12</v>
      </c>
      <c r="B17" s="10" t="s">
        <v>23</v>
      </c>
      <c r="C17" s="5">
        <f>[1]SIDEMEN!$E$25</f>
        <v>2360</v>
      </c>
      <c r="D17" s="9">
        <f>[2]SIDEMEN!$E$26</f>
        <v>150</v>
      </c>
      <c r="E17" s="7">
        <f>[3]SIDEMEN!$L$25</f>
        <v>2692</v>
      </c>
      <c r="F17" s="7">
        <f>[4]SIDEMEN!$J$26</f>
        <v>280</v>
      </c>
      <c r="G17" s="7">
        <f>[5]SIDEMEN!$E$25</f>
        <v>2692</v>
      </c>
      <c r="H17" s="7">
        <f>[6]SIDEMEN!$E$26</f>
        <v>280</v>
      </c>
      <c r="I17" s="26">
        <f>C17+E17+G17</f>
        <v>7744</v>
      </c>
      <c r="J17" s="26">
        <f>D17+F17+H17</f>
        <v>710</v>
      </c>
    </row>
    <row r="18" spans="1:14" x14ac:dyDescent="0.2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4" x14ac:dyDescent="0.2">
      <c r="A19" s="3" t="s">
        <v>13</v>
      </c>
      <c r="B19" s="10" t="s">
        <v>24</v>
      </c>
      <c r="C19" s="9">
        <v>0</v>
      </c>
      <c r="D19" s="9">
        <f>[2]BEBANDEM!$L$14</f>
        <v>82</v>
      </c>
      <c r="E19" s="9">
        <v>0</v>
      </c>
      <c r="F19" s="9">
        <f>[4]BEBANDEM!$L$14</f>
        <v>73</v>
      </c>
      <c r="G19" s="9">
        <f>[5]BEBANDEM!$L$14</f>
        <v>0</v>
      </c>
      <c r="H19" s="9">
        <f>[6]BEBANDEM!$L$14</f>
        <v>59</v>
      </c>
      <c r="I19" s="26">
        <f>C19+E19+G19</f>
        <v>0</v>
      </c>
      <c r="J19" s="26">
        <f>D19+F19+H19</f>
        <v>214</v>
      </c>
    </row>
    <row r="20" spans="1:14" x14ac:dyDescent="0.2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4" x14ac:dyDescent="0.2">
      <c r="A21" s="3" t="s">
        <v>14</v>
      </c>
      <c r="B21" s="4" t="s">
        <v>25</v>
      </c>
      <c r="C21" s="9">
        <f>[1]SELAT!$E$20</f>
        <v>21</v>
      </c>
      <c r="D21" s="9">
        <v>0</v>
      </c>
      <c r="E21" s="9">
        <f>[3]SELAT!$E$20</f>
        <v>20</v>
      </c>
      <c r="F21" s="9">
        <v>0</v>
      </c>
      <c r="G21" s="7">
        <f>[5]SELAT!$E$20</f>
        <v>28</v>
      </c>
      <c r="H21" s="9">
        <f>[6]SELAT!$E$21</f>
        <v>0</v>
      </c>
      <c r="I21" s="26">
        <f>C21+E21+G21</f>
        <v>69</v>
      </c>
      <c r="J21" s="26">
        <f>D21+F21+H21</f>
        <v>0</v>
      </c>
    </row>
    <row r="22" spans="1:14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4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  <c r="N23" s="1" t="s">
        <v>40</v>
      </c>
    </row>
    <row r="24" spans="1:14" ht="16.5" x14ac:dyDescent="0.3">
      <c r="A24" s="18"/>
      <c r="B24" s="33" t="s">
        <v>17</v>
      </c>
      <c r="C24" s="27">
        <f>SUM(C7:C23)</f>
        <v>10159</v>
      </c>
      <c r="D24" s="27">
        <f>SUM(D7:D22)</f>
        <v>1277</v>
      </c>
      <c r="E24" s="27">
        <f>SUM(E7:E23)</f>
        <v>9892</v>
      </c>
      <c r="F24" s="27">
        <f>SUM(F7:F23)</f>
        <v>915</v>
      </c>
      <c r="G24" s="27">
        <f>SUM(G6:G23)</f>
        <v>10036</v>
      </c>
      <c r="H24" s="27">
        <f>SUM(H6:H23)</f>
        <v>969</v>
      </c>
      <c r="I24" s="27">
        <f>SUM(I6:I23)</f>
        <v>30087</v>
      </c>
      <c r="J24" s="28">
        <f>SUM(J6:J23)</f>
        <v>3161</v>
      </c>
      <c r="K24" s="19"/>
    </row>
    <row r="25" spans="1:14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4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4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33248</v>
      </c>
      <c r="J27" s="46"/>
    </row>
    <row r="28" spans="1:14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4" x14ac:dyDescent="0.2">
      <c r="A29" s="24"/>
    </row>
    <row r="30" spans="1:14" x14ac:dyDescent="0.2">
      <c r="A30" s="24"/>
      <c r="B30" s="14"/>
    </row>
    <row r="31" spans="1:14" x14ac:dyDescent="0.2">
      <c r="A31" s="24"/>
      <c r="B31" s="14"/>
    </row>
    <row r="32" spans="1:14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L14" sqref="L14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37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26</v>
      </c>
      <c r="D4" s="49"/>
      <c r="E4" s="49" t="s">
        <v>27</v>
      </c>
      <c r="F4" s="49"/>
      <c r="G4" s="49" t="s">
        <v>28</v>
      </c>
      <c r="H4" s="49"/>
      <c r="I4" s="49" t="s">
        <v>4</v>
      </c>
      <c r="J4" s="49"/>
    </row>
    <row r="5" spans="1:12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[7]KARANGASEM!$E$69</f>
        <v>1008</v>
      </c>
      <c r="D7" s="6">
        <f>[8]KARANGASEM!$E$69</f>
        <v>263</v>
      </c>
      <c r="E7" s="7">
        <f>[9]KARANGASEM!$E$69</f>
        <v>1523</v>
      </c>
      <c r="F7" s="8">
        <f>[10]KARANGASEM!$E$69</f>
        <v>167</v>
      </c>
      <c r="G7" s="9">
        <f>[11]KARANGASEM!$E$69</f>
        <v>1581</v>
      </c>
      <c r="H7" s="9">
        <f>[12]KARANGASEM!$E$69</f>
        <v>401</v>
      </c>
      <c r="I7" s="43">
        <f>C7+E7+G7</f>
        <v>4112</v>
      </c>
      <c r="J7" s="43">
        <f>D7+F7+H7</f>
        <v>831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43"/>
      <c r="J8" s="43"/>
    </row>
    <row r="9" spans="1:12" x14ac:dyDescent="0.2">
      <c r="A9" s="3" t="s">
        <v>8</v>
      </c>
      <c r="B9" s="10" t="s">
        <v>19</v>
      </c>
      <c r="C9" s="9">
        <f>[7]MANGGIS!$E$55</f>
        <v>2807</v>
      </c>
      <c r="D9" s="9">
        <f>[8]MANGGIS!$E$55</f>
        <v>462</v>
      </c>
      <c r="E9" s="7">
        <f>[9]MANGGIS!$E$55</f>
        <v>3336</v>
      </c>
      <c r="F9" s="7">
        <f>[10]MANGGIS!$E$55</f>
        <v>351</v>
      </c>
      <c r="G9" s="7">
        <f>[11]MANGGIS!$E$55</f>
        <v>3154</v>
      </c>
      <c r="H9" s="7">
        <f>[12]MANGGIS!$E$55</f>
        <v>412</v>
      </c>
      <c r="I9" s="43">
        <f>C9+E9+G9</f>
        <v>9297</v>
      </c>
      <c r="J9" s="43">
        <f>D9+F9+H9</f>
        <v>1225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43"/>
      <c r="J10" s="43"/>
    </row>
    <row r="11" spans="1:12" x14ac:dyDescent="0.2">
      <c r="A11" s="3" t="s">
        <v>9</v>
      </c>
      <c r="B11" s="10" t="s">
        <v>20</v>
      </c>
      <c r="C11" s="9">
        <f>[7]ABANG!$E$117</f>
        <v>279</v>
      </c>
      <c r="D11" s="9">
        <v>0</v>
      </c>
      <c r="E11" s="9">
        <f>[9]ABANG!$E$117</f>
        <v>279</v>
      </c>
      <c r="F11" s="9">
        <v>0</v>
      </c>
      <c r="G11" s="9">
        <f>[11]ABANG!$E$117</f>
        <v>279</v>
      </c>
      <c r="H11" s="9">
        <v>0</v>
      </c>
      <c r="I11" s="43">
        <f>C11+E11+G11</f>
        <v>837</v>
      </c>
      <c r="J11" s="43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43"/>
      <c r="J12" s="43"/>
    </row>
    <row r="13" spans="1:12" x14ac:dyDescent="0.2">
      <c r="A13" s="3" t="s">
        <v>10</v>
      </c>
      <c r="B13" s="10" t="s">
        <v>21</v>
      </c>
      <c r="C13" s="7">
        <f>[7]KUBU!$M$15</f>
        <v>5734</v>
      </c>
      <c r="D13" s="9">
        <f>[8]KUBU!$L$15</f>
        <v>170</v>
      </c>
      <c r="E13" s="7">
        <f>[9]KUBU!$M$15</f>
        <v>9437</v>
      </c>
      <c r="F13" s="9">
        <f>[10]KUBU!$L$15</f>
        <v>61</v>
      </c>
      <c r="G13" s="9">
        <f>[11]KUBU!$M$15</f>
        <v>9831</v>
      </c>
      <c r="H13" s="9">
        <f>[12]KUBU!$L$15</f>
        <v>100</v>
      </c>
      <c r="I13" s="26">
        <f>C13+E13+G13</f>
        <v>25002</v>
      </c>
      <c r="J13" s="26">
        <f>D13+F13+H13</f>
        <v>331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43"/>
      <c r="J14" s="43"/>
    </row>
    <row r="15" spans="1:12" x14ac:dyDescent="0.2">
      <c r="A15" s="3" t="s">
        <v>11</v>
      </c>
      <c r="B15" s="10" t="s">
        <v>22</v>
      </c>
      <c r="C15" s="7">
        <f>[7]RENDANG!$L$18</f>
        <v>26</v>
      </c>
      <c r="D15" s="7">
        <f>[8]RENDANG!$L$17</f>
        <v>4</v>
      </c>
      <c r="E15" s="7">
        <f>[9]RENDANG!$L$18</f>
        <v>34</v>
      </c>
      <c r="F15" s="7">
        <f>[10]RENDANG!$L$17</f>
        <v>6</v>
      </c>
      <c r="G15" s="7">
        <f>[11]RENDANG!$L$18</f>
        <v>32</v>
      </c>
      <c r="H15" s="7">
        <f>[12]RENDANG!$L$17</f>
        <v>6</v>
      </c>
      <c r="I15" s="43">
        <f>C15+E15+G15</f>
        <v>92</v>
      </c>
      <c r="J15" s="43">
        <f>D15+F15+H15</f>
        <v>16</v>
      </c>
    </row>
    <row r="16" spans="1:12" x14ac:dyDescent="0.2">
      <c r="A16" s="3"/>
      <c r="B16" s="10"/>
      <c r="C16" s="9"/>
      <c r="D16" s="9"/>
      <c r="E16" s="9"/>
      <c r="F16" s="9"/>
      <c r="G16" s="9"/>
      <c r="H16" s="9"/>
      <c r="I16" s="43"/>
      <c r="J16" s="43"/>
    </row>
    <row r="17" spans="1:11" x14ac:dyDescent="0.2">
      <c r="A17" s="3" t="s">
        <v>12</v>
      </c>
      <c r="B17" s="10" t="s">
        <v>23</v>
      </c>
      <c r="C17" s="40">
        <f>[7]SIDEMEN!$L$25</f>
        <v>6035</v>
      </c>
      <c r="D17" s="40">
        <f>[8]SIDEMEN!$J$26</f>
        <v>155</v>
      </c>
      <c r="E17" s="7">
        <f>[9]SIDEMEN!$L$25</f>
        <v>8096</v>
      </c>
      <c r="F17" s="7">
        <f>[10]SIDEMEN!$J$26</f>
        <v>163</v>
      </c>
      <c r="G17" s="7">
        <f>[11]SIDEMEN!$J$34</f>
        <v>5789</v>
      </c>
      <c r="H17" s="7">
        <f>[13]SIDEMEN!$J$34</f>
        <v>96</v>
      </c>
      <c r="I17" s="43">
        <f>C17+E17+G17</f>
        <v>19920</v>
      </c>
      <c r="J17" s="43">
        <f>D17+F17+H17</f>
        <v>414</v>
      </c>
    </row>
    <row r="18" spans="1:11" x14ac:dyDescent="0.2">
      <c r="A18" s="3"/>
      <c r="B18" s="10"/>
      <c r="C18" s="9"/>
      <c r="D18" s="9"/>
      <c r="E18" s="9"/>
      <c r="F18" s="9"/>
      <c r="G18" s="9"/>
      <c r="H18" s="9"/>
      <c r="I18" s="43"/>
      <c r="J18" s="43"/>
    </row>
    <row r="19" spans="1:11" x14ac:dyDescent="0.2">
      <c r="A19" s="3" t="s">
        <v>13</v>
      </c>
      <c r="B19" s="10" t="s">
        <v>24</v>
      </c>
      <c r="C19" s="9">
        <f>[7]BEBANDEM!$L$14</f>
        <v>122</v>
      </c>
      <c r="D19" s="9">
        <f>[8]BEBANDEM!$L$14</f>
        <v>112</v>
      </c>
      <c r="E19" s="9">
        <f>[9]BEBANDEM!$L$14</f>
        <v>154</v>
      </c>
      <c r="F19" s="9">
        <f>[10]BEBANDEM!$L$14</f>
        <v>35</v>
      </c>
      <c r="G19" s="9">
        <f>[11]BEBANDEM!$L$14</f>
        <v>153</v>
      </c>
      <c r="H19" s="9">
        <f>[12]BEBANDEM!$L$14</f>
        <v>101</v>
      </c>
      <c r="I19" s="26">
        <f>C19+E19+G19</f>
        <v>429</v>
      </c>
      <c r="J19" s="26">
        <f>D19+F19+H19</f>
        <v>248</v>
      </c>
    </row>
    <row r="20" spans="1:11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x14ac:dyDescent="0.2">
      <c r="A21" s="3" t="s">
        <v>14</v>
      </c>
      <c r="B21" s="4" t="s">
        <v>25</v>
      </c>
      <c r="C21" s="9">
        <f>[7]SELAT!$E$20</f>
        <v>19</v>
      </c>
      <c r="D21" s="9">
        <v>0</v>
      </c>
      <c r="E21" s="9">
        <f>[9]SELAT!$E$20</f>
        <v>3</v>
      </c>
      <c r="F21" s="9">
        <v>0</v>
      </c>
      <c r="G21" s="9">
        <f>[11]SELAT!$E$20</f>
        <v>13</v>
      </c>
      <c r="H21" s="9">
        <v>0</v>
      </c>
      <c r="I21" s="26">
        <f>C21+E21+G21</f>
        <v>35</v>
      </c>
      <c r="J21" s="26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SUM(C7:C21)</f>
        <v>16030</v>
      </c>
      <c r="D24" s="27">
        <f>SUM(D7:D21)</f>
        <v>1166</v>
      </c>
      <c r="E24" s="27">
        <f>SUM(E7:E21)</f>
        <v>22862</v>
      </c>
      <c r="F24" s="27">
        <f>SUM(F7:F21)</f>
        <v>783</v>
      </c>
      <c r="G24" s="27">
        <f>SUM(G7:G21)</f>
        <v>20832</v>
      </c>
      <c r="H24" s="27">
        <f>SUM(H7:H22)</f>
        <v>1116</v>
      </c>
      <c r="I24" s="27">
        <f>SUM(I7:I21)</f>
        <v>59724</v>
      </c>
      <c r="J24" s="28">
        <f>SUM(J7:J21)</f>
        <v>3065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62789</v>
      </c>
      <c r="J27" s="46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N21" sqref="N2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29</v>
      </c>
      <c r="D4" s="49"/>
      <c r="E4" s="49" t="s">
        <v>30</v>
      </c>
      <c r="F4" s="49"/>
      <c r="G4" s="49" t="s">
        <v>31</v>
      </c>
      <c r="H4" s="49"/>
      <c r="I4" s="49" t="s">
        <v>4</v>
      </c>
      <c r="J4" s="49"/>
    </row>
    <row r="5" spans="1:12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[14]KARANGASEM!$E$69</f>
        <v>639</v>
      </c>
      <c r="D7" s="6">
        <f>[13]KARANGASEM!$E$69</f>
        <v>504</v>
      </c>
      <c r="E7" s="9">
        <f>[15]KARANGASEM!$E$69</f>
        <v>551</v>
      </c>
      <c r="F7" s="8">
        <v>0</v>
      </c>
      <c r="G7" s="9">
        <f>[16]KARANGASEM!$E$71</f>
        <v>197</v>
      </c>
      <c r="H7" s="9">
        <v>0</v>
      </c>
      <c r="I7" s="26">
        <f>C7+E7+G7</f>
        <v>1387</v>
      </c>
      <c r="J7" s="26">
        <f>D7+F7+H7</f>
        <v>504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9">
        <f>[14]MANGGIS!$E$55</f>
        <v>4080</v>
      </c>
      <c r="D9" s="9">
        <f>[13]MANGGIS!$E$55</f>
        <v>330</v>
      </c>
      <c r="E9" s="7">
        <f>[15]MANGGIS!$E$55</f>
        <v>4598</v>
      </c>
      <c r="F9" s="7">
        <f>[17]MANGGIS!$E$55</f>
        <v>319</v>
      </c>
      <c r="G9" s="7">
        <f>[16]MANGGIS!$E$55</f>
        <v>3737</v>
      </c>
      <c r="H9" s="7">
        <f>[18]MANGGIS!$E$55</f>
        <v>349</v>
      </c>
      <c r="I9" s="26">
        <f>C9+E9+G9</f>
        <v>12415</v>
      </c>
      <c r="J9" s="26">
        <f>D9+F9+H9</f>
        <v>998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[14]ABANG!$E$117</f>
        <v>279</v>
      </c>
      <c r="D11" s="9">
        <v>0</v>
      </c>
      <c r="E11" s="9">
        <f>[15]ABANG!$E$117</f>
        <v>279</v>
      </c>
      <c r="F11" s="9">
        <v>0</v>
      </c>
      <c r="G11" s="9">
        <f>[16]ABANG!$E$117</f>
        <v>279</v>
      </c>
      <c r="H11" s="9">
        <v>0</v>
      </c>
      <c r="I11" s="26">
        <f>C11+E11+G11</f>
        <v>837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[14]KUBU!$M$15</f>
        <v>12026</v>
      </c>
      <c r="D13" s="9">
        <f>[13]KUBU!$L$15</f>
        <v>157</v>
      </c>
      <c r="E13" s="7">
        <f>[15]KUBU!$M$15</f>
        <v>11255</v>
      </c>
      <c r="F13" s="9">
        <f>[17]KUBU!$L$15</f>
        <v>561</v>
      </c>
      <c r="G13" s="9">
        <f>[16]KUBU!$M$15</f>
        <v>7339</v>
      </c>
      <c r="H13" s="9">
        <f>[18]KUBU!$L$15</f>
        <v>76</v>
      </c>
      <c r="I13" s="26">
        <f>C13+E13+G13</f>
        <v>30620</v>
      </c>
      <c r="J13" s="26">
        <f>D13+F13+H13</f>
        <v>794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 x14ac:dyDescent="0.2">
      <c r="A15" s="3" t="s">
        <v>11</v>
      </c>
      <c r="B15" s="10" t="s">
        <v>22</v>
      </c>
      <c r="C15" s="7">
        <f>[14]RENDANG!$E$24</f>
        <v>1543</v>
      </c>
      <c r="D15" s="9">
        <f>[13]RENDANG!$E$23</f>
        <v>162</v>
      </c>
      <c r="E15" s="7">
        <f>[15]RENDANG!$E$24</f>
        <v>366</v>
      </c>
      <c r="F15" s="9">
        <f>[17]RENDANG!$E$23</f>
        <v>101</v>
      </c>
      <c r="G15" s="7">
        <f>[16]RENDANG!$E$24</f>
        <v>263</v>
      </c>
      <c r="H15" s="7">
        <f>[18]RENDANG!$E$23</f>
        <v>75</v>
      </c>
      <c r="I15" s="26">
        <f>C15+E15+G15</f>
        <v>2172</v>
      </c>
      <c r="J15" s="26">
        <f>D15+F15+H15</f>
        <v>338</v>
      </c>
    </row>
    <row r="16" spans="1:12" x14ac:dyDescent="0.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 x14ac:dyDescent="0.2">
      <c r="A17" s="3" t="s">
        <v>12</v>
      </c>
      <c r="B17" s="10" t="s">
        <v>23</v>
      </c>
      <c r="C17" s="40">
        <f>[14]SIDEMEN!$J$34</f>
        <v>6645</v>
      </c>
      <c r="D17" s="5">
        <f>[13]SIDEMEN!$J$34</f>
        <v>96</v>
      </c>
      <c r="E17" s="7">
        <f>[15]SIDEMEN!$E$34</f>
        <v>10386</v>
      </c>
      <c r="F17" s="9">
        <f>[17]SIDEMEN!$E$34</f>
        <v>50</v>
      </c>
      <c r="G17" s="7">
        <f>[16]SIDEMEN!$E$34</f>
        <v>10218</v>
      </c>
      <c r="H17" s="7">
        <f>[18]SIDEMEN!$E$34</f>
        <v>39</v>
      </c>
      <c r="I17" s="26">
        <f>C17+E17+G17</f>
        <v>27249</v>
      </c>
      <c r="J17" s="26">
        <f>D17+F17+H17</f>
        <v>185</v>
      </c>
    </row>
    <row r="18" spans="1:11" x14ac:dyDescent="0.2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 ht="15.75" x14ac:dyDescent="0.3">
      <c r="A19" s="3" t="s">
        <v>13</v>
      </c>
      <c r="B19" s="10" t="s">
        <v>24</v>
      </c>
      <c r="C19" s="9">
        <f>[14]BEBANDEM!$E$20</f>
        <v>100</v>
      </c>
      <c r="D19" s="9">
        <f>[13]BEBANDEM!$E$20</f>
        <v>168</v>
      </c>
      <c r="E19" s="9">
        <f>[15]BEBANDEM!$E$24</f>
        <v>187</v>
      </c>
      <c r="F19" s="9">
        <f>[17]BEBANDEM!$E$24</f>
        <v>69</v>
      </c>
      <c r="G19" s="9">
        <f>[16]BEBANDEM!$E$24</f>
        <v>154</v>
      </c>
      <c r="H19" s="9">
        <f>[18]BEBANDEM!$E$24</f>
        <v>52</v>
      </c>
      <c r="I19" s="41">
        <f>C19+E19+G19</f>
        <v>441</v>
      </c>
      <c r="J19" s="41">
        <f>D19+F19+H19</f>
        <v>289</v>
      </c>
    </row>
    <row r="20" spans="1:11" x14ac:dyDescent="0.2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 ht="15.75" x14ac:dyDescent="0.3">
      <c r="A21" s="3" t="s">
        <v>14</v>
      </c>
      <c r="B21" s="4" t="s">
        <v>25</v>
      </c>
      <c r="C21" s="9">
        <f>[14]SELAT!$L$20</f>
        <v>11</v>
      </c>
      <c r="D21" s="9">
        <v>0</v>
      </c>
      <c r="E21" s="9">
        <f>[15]SELAT!$E$20</f>
        <v>29</v>
      </c>
      <c r="F21" s="9">
        <v>0</v>
      </c>
      <c r="G21" s="9">
        <f>[16]SELAT!$E$20</f>
        <v>3</v>
      </c>
      <c r="H21" s="9">
        <v>0</v>
      </c>
      <c r="I21" s="41">
        <f>C21+E21+G21</f>
        <v>43</v>
      </c>
      <c r="J21" s="41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SUM(C7:C23)</f>
        <v>25323</v>
      </c>
      <c r="D24" s="27">
        <f>SUM(D7:D22)</f>
        <v>1417</v>
      </c>
      <c r="E24" s="27">
        <f>SUM(E7:E23)</f>
        <v>27651</v>
      </c>
      <c r="F24" s="27">
        <f>SUM(F7:F23)</f>
        <v>1100</v>
      </c>
      <c r="G24" s="27">
        <f>SUM(G6:G23)</f>
        <v>22190</v>
      </c>
      <c r="H24" s="27">
        <f>SUM(H6:H23)</f>
        <v>591</v>
      </c>
      <c r="I24" s="28">
        <f>SUM(I6:I21)</f>
        <v>75164</v>
      </c>
      <c r="J24" s="28">
        <f>SUM(J6:J21)</f>
        <v>3108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78272</v>
      </c>
      <c r="J27" s="46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0" zoomScaleNormal="90" workbookViewId="0">
      <selection activeCell="L31" sqref="L3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3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15" x14ac:dyDescent="0.2">
      <c r="A2" s="48" t="s">
        <v>39</v>
      </c>
      <c r="B2" s="48"/>
      <c r="C2" s="48"/>
      <c r="D2" s="48"/>
      <c r="E2" s="48"/>
      <c r="F2" s="48"/>
      <c r="G2" s="48"/>
      <c r="H2" s="48"/>
      <c r="I2" s="48"/>
      <c r="J2" s="48"/>
    </row>
    <row r="4" spans="1:13" ht="16.5" customHeight="1" x14ac:dyDescent="0.3">
      <c r="A4" s="50" t="s">
        <v>0</v>
      </c>
      <c r="B4" s="52" t="s">
        <v>35</v>
      </c>
      <c r="C4" s="49" t="s">
        <v>32</v>
      </c>
      <c r="D4" s="49"/>
      <c r="E4" s="49" t="s">
        <v>33</v>
      </c>
      <c r="F4" s="49"/>
      <c r="G4" s="49" t="s">
        <v>34</v>
      </c>
      <c r="H4" s="49"/>
      <c r="I4" s="49" t="s">
        <v>4</v>
      </c>
      <c r="J4" s="49"/>
    </row>
    <row r="5" spans="1:13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  <c r="L5" s="1" t="s">
        <v>43</v>
      </c>
      <c r="M5" s="1" t="s">
        <v>44</v>
      </c>
    </row>
    <row r="6" spans="1:13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3" x14ac:dyDescent="0.2">
      <c r="A7" s="3" t="s">
        <v>7</v>
      </c>
      <c r="B7" s="4" t="s">
        <v>18</v>
      </c>
      <c r="C7" s="5">
        <f>[19]KARANGASEM!$E$71</f>
        <v>151</v>
      </c>
      <c r="D7" s="6">
        <f>[20]KARANGASEM!$E$71</f>
        <v>19</v>
      </c>
      <c r="E7" s="7">
        <f>[21]KARANGASEM!$E$72</f>
        <v>137</v>
      </c>
      <c r="F7" s="8">
        <v>0</v>
      </c>
      <c r="G7" s="9">
        <f>[22]KARANGASEM!$E$73</f>
        <v>124</v>
      </c>
      <c r="H7" s="9">
        <v>0</v>
      </c>
      <c r="I7" s="26">
        <f>C7+E7+G7</f>
        <v>412</v>
      </c>
      <c r="J7" s="26">
        <f>D7+F7+H7</f>
        <v>19</v>
      </c>
      <c r="L7" s="14">
        <f>'triwulan 1'!I7+'triwulan 2'!I7+'triwulan 3'!I7+'triwulan 4'!I7</f>
        <v>8094</v>
      </c>
      <c r="M7" s="14">
        <f>'triwulan 1'!J7+'triwulan 2'!J7+'triwulan 3'!J7+'triwulan 4'!J7</f>
        <v>1943</v>
      </c>
    </row>
    <row r="8" spans="1:13" ht="15" customHeight="1" x14ac:dyDescent="0.2">
      <c r="A8" s="9"/>
      <c r="B8" s="10"/>
      <c r="C8" s="44" t="s">
        <v>42</v>
      </c>
      <c r="D8" s="44"/>
      <c r="E8" s="11"/>
      <c r="F8" s="9"/>
      <c r="G8" s="9"/>
      <c r="H8" s="9"/>
      <c r="I8" s="26"/>
      <c r="J8" s="26"/>
    </row>
    <row r="9" spans="1:13" x14ac:dyDescent="0.2">
      <c r="A9" s="3" t="s">
        <v>8</v>
      </c>
      <c r="B9" s="10" t="s">
        <v>19</v>
      </c>
      <c r="C9" s="7">
        <f>[19]MANGGIS!$E$55</f>
        <v>3581</v>
      </c>
      <c r="D9" s="7">
        <f>[20]MANGGIS!$E$55</f>
        <v>364</v>
      </c>
      <c r="E9" s="7">
        <f>[21]MANGGIS!$E$55</f>
        <v>2438</v>
      </c>
      <c r="F9" s="7">
        <f>[23]MANGGIS!$E$55</f>
        <v>306</v>
      </c>
      <c r="G9" s="7">
        <f>[22]MANGGIS!$E$55</f>
        <v>2169</v>
      </c>
      <c r="H9" s="7">
        <f>[24]MANGGIS!$E$55</f>
        <v>509</v>
      </c>
      <c r="I9" s="26">
        <f>C9+E9+G9</f>
        <v>8188</v>
      </c>
      <c r="J9" s="26">
        <f>D9+F9+H9</f>
        <v>1179</v>
      </c>
      <c r="L9" s="14">
        <f>'triwulan 1'!I9+'triwulan 2'!I9+'triwulan 3'!I9+'triwulan 4'!I9</f>
        <v>36346</v>
      </c>
      <c r="M9" s="14">
        <f>'triwulan 1'!J9+'triwulan 2'!J9+'triwulan 3'!J9+'triwulan 4'!J9</f>
        <v>4727</v>
      </c>
    </row>
    <row r="10" spans="1:13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3" x14ac:dyDescent="0.2">
      <c r="A11" s="3" t="s">
        <v>9</v>
      </c>
      <c r="B11" s="10" t="s">
        <v>20</v>
      </c>
      <c r="C11" s="9">
        <f>[19]ABANG!$E$117</f>
        <v>279</v>
      </c>
      <c r="D11" s="9">
        <f>[20]ABANG!$E$117</f>
        <v>0</v>
      </c>
      <c r="E11" s="9">
        <f>[21]ABANG!$E$117</f>
        <v>279</v>
      </c>
      <c r="F11" s="9">
        <v>0</v>
      </c>
      <c r="G11" s="9">
        <f>[22]ABANG!$E$117</f>
        <v>279</v>
      </c>
      <c r="H11" s="9">
        <v>0</v>
      </c>
      <c r="I11" s="26">
        <f>C11+E11+G11</f>
        <v>837</v>
      </c>
      <c r="J11" s="26">
        <f>D11+F11+H11</f>
        <v>0</v>
      </c>
      <c r="L11" s="14">
        <f>'triwulan 1'!I11+'triwulan 2'!I11+'triwulan 3'!I11+'triwulan 4'!I11</f>
        <v>3348</v>
      </c>
      <c r="M11" s="1">
        <v>0</v>
      </c>
    </row>
    <row r="12" spans="1:13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3" x14ac:dyDescent="0.2">
      <c r="A13" s="3" t="s">
        <v>10</v>
      </c>
      <c r="B13" s="10" t="s">
        <v>21</v>
      </c>
      <c r="C13" s="7">
        <f>[19]KUBU!$M$15</f>
        <v>9247</v>
      </c>
      <c r="D13" s="7">
        <f>[20]KUBU!$L$15</f>
        <v>81</v>
      </c>
      <c r="E13" s="7">
        <f>[21]KUBU!$M$15</f>
        <v>7175</v>
      </c>
      <c r="F13" s="7">
        <f>[23]KUBU!$L$15</f>
        <v>71</v>
      </c>
      <c r="G13" s="7">
        <f>[22]KUBU!$M$15</f>
        <v>4078</v>
      </c>
      <c r="H13" s="7">
        <f>[24]KUBU!$L$15</f>
        <v>107</v>
      </c>
      <c r="I13" s="26">
        <f>C13+E13+G13</f>
        <v>20500</v>
      </c>
      <c r="J13" s="26">
        <f>D13+F13+H13</f>
        <v>259</v>
      </c>
      <c r="L13" s="14">
        <f>'triwulan 1'!I13+'triwulan 2'!I13+'triwulan 3'!I13+'triwulan 4'!I13</f>
        <v>88861</v>
      </c>
      <c r="M13" s="14">
        <f>'triwulan 1'!J13+'triwulan 2'!J13+'triwulan 3'!J13+'triwulan 4'!J13</f>
        <v>1682</v>
      </c>
    </row>
    <row r="14" spans="1:13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3" x14ac:dyDescent="0.2">
      <c r="A15" s="3" t="s">
        <v>11</v>
      </c>
      <c r="B15" s="10" t="s">
        <v>22</v>
      </c>
      <c r="C15" s="7">
        <f>[19]RENDANG!$E$24</f>
        <v>391</v>
      </c>
      <c r="D15" s="9">
        <f>[20]RENDANG!$E$23</f>
        <v>0</v>
      </c>
      <c r="E15" s="7">
        <f>[21]RENDANG!$E$24</f>
        <v>143</v>
      </c>
      <c r="F15" s="7">
        <v>0</v>
      </c>
      <c r="G15" s="7"/>
      <c r="H15" s="7"/>
      <c r="I15" s="26">
        <f>C15+E15+G15</f>
        <v>534</v>
      </c>
      <c r="J15" s="26">
        <f>D15+F15+H15</f>
        <v>0</v>
      </c>
      <c r="L15" s="14">
        <f>'triwulan 1'!I15+'triwulan 2'!I15+'triwulan 3'!I15+'triwulan 4'!I15</f>
        <v>2867</v>
      </c>
      <c r="M15" s="14">
        <f>'triwulan 1'!J15+'triwulan 2'!J15+'triwulan 3'!J15+'triwulan 4'!J15</f>
        <v>379</v>
      </c>
    </row>
    <row r="16" spans="1:13" x14ac:dyDescent="0.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3" x14ac:dyDescent="0.2">
      <c r="A17" s="3" t="s">
        <v>12</v>
      </c>
      <c r="B17" s="10" t="s">
        <v>23</v>
      </c>
      <c r="C17" s="40">
        <f>[19]SIDEMEN!$E$34</f>
        <v>6440</v>
      </c>
      <c r="D17" s="5">
        <f>[20]SIDEMEN!$E$34</f>
        <v>16</v>
      </c>
      <c r="E17" s="9">
        <f>[21]SIDEMEN!$E$35</f>
        <v>222</v>
      </c>
      <c r="F17" s="9">
        <f>[23]SIDEMEN!$E$35</f>
        <v>6</v>
      </c>
      <c r="G17" s="7"/>
      <c r="H17" s="7"/>
      <c r="I17" s="26">
        <f>C17+E17+G17</f>
        <v>6662</v>
      </c>
      <c r="J17" s="26">
        <f>D17+F17+H17</f>
        <v>22</v>
      </c>
      <c r="L17" s="14">
        <f>'triwulan 1'!I17+'triwulan 2'!I17+'triwulan 3'!I17+'triwulan 4'!I17</f>
        <v>61575</v>
      </c>
      <c r="M17" s="14">
        <f>'triwulan 1'!J17+'triwulan 2'!J17+'triwulan 3'!J17+'triwulan 4'!J17</f>
        <v>1331</v>
      </c>
    </row>
    <row r="18" spans="1:13" x14ac:dyDescent="0.2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3" x14ac:dyDescent="0.2">
      <c r="A19" s="3" t="s">
        <v>13</v>
      </c>
      <c r="B19" s="10" t="s">
        <v>24</v>
      </c>
      <c r="C19" s="9">
        <f>[19]BEBANDEM!$E$24</f>
        <v>37</v>
      </c>
      <c r="D19" s="9">
        <f>[20]BEBANDEM!$E$24</f>
        <v>12</v>
      </c>
      <c r="E19" s="9">
        <f>[21]BEBANDEM!$E$24</f>
        <v>9</v>
      </c>
      <c r="F19" s="9">
        <f>[23]BEBANDEM!$E$24</f>
        <v>15</v>
      </c>
      <c r="G19" s="7">
        <f>[22]BEBANDEM!$E$24</f>
        <v>85</v>
      </c>
      <c r="H19" s="7">
        <f>[24]BEBANDEM!$E$24</f>
        <v>3</v>
      </c>
      <c r="I19" s="42">
        <f>C19+E19+G19</f>
        <v>131</v>
      </c>
      <c r="J19" s="42">
        <f>D19+F19+H19</f>
        <v>30</v>
      </c>
      <c r="L19" s="14">
        <f>'triwulan 2'!I19+'triwulan 3'!I19+'triwulan 4'!I19</f>
        <v>1001</v>
      </c>
      <c r="M19" s="14">
        <f>'triwulan 1'!J19+'triwulan 2'!J19+'triwulan 3'!J19+'triwulan 4'!J19</f>
        <v>781</v>
      </c>
    </row>
    <row r="20" spans="1:13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3" x14ac:dyDescent="0.2">
      <c r="A21" s="3" t="s">
        <v>14</v>
      </c>
      <c r="B21" s="4" t="s">
        <v>25</v>
      </c>
      <c r="C21" s="9">
        <f>[19]SELAT!$E$20</f>
        <v>23</v>
      </c>
      <c r="D21" s="9">
        <v>0</v>
      </c>
      <c r="E21" s="9">
        <v>55</v>
      </c>
      <c r="F21" s="9">
        <v>0</v>
      </c>
      <c r="G21" s="7"/>
      <c r="H21" s="7"/>
      <c r="I21" s="42">
        <f>C21+E21+G21</f>
        <v>78</v>
      </c>
      <c r="J21" s="42">
        <f>D21+F21+H21</f>
        <v>0</v>
      </c>
      <c r="L21" s="14">
        <f>'triwulan 1'!I21+'triwulan 2'!I21+'triwulan 3'!I21+'triwulan 4'!I21</f>
        <v>225</v>
      </c>
      <c r="M21" s="1">
        <v>0</v>
      </c>
    </row>
    <row r="22" spans="1:13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3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3" ht="16.5" x14ac:dyDescent="0.3">
      <c r="A24" s="18"/>
      <c r="B24" s="33" t="s">
        <v>17</v>
      </c>
      <c r="C24" s="27">
        <f>SUM(C7:C23)</f>
        <v>20149</v>
      </c>
      <c r="D24" s="27">
        <f>SUM(D7:D22)</f>
        <v>492</v>
      </c>
      <c r="E24" s="27">
        <f>SUM(E7:E23)</f>
        <v>10458</v>
      </c>
      <c r="F24" s="27">
        <f>SUM(F7:F23)</f>
        <v>398</v>
      </c>
      <c r="G24" s="27">
        <f>SUM(G6:G23)</f>
        <v>6735</v>
      </c>
      <c r="H24" s="27">
        <f>SUM(H6:H23)</f>
        <v>619</v>
      </c>
      <c r="I24" s="28">
        <f>SUM(I6:I23)</f>
        <v>37342</v>
      </c>
      <c r="J24" s="28">
        <f>SUM(J6:J23)</f>
        <v>1509</v>
      </c>
      <c r="K24" s="19"/>
    </row>
    <row r="25" spans="1:13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3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3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38851</v>
      </c>
      <c r="J27" s="46"/>
    </row>
    <row r="28" spans="1:13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3" x14ac:dyDescent="0.2">
      <c r="A29" s="24"/>
    </row>
    <row r="30" spans="1:13" x14ac:dyDescent="0.2">
      <c r="A30" s="24"/>
      <c r="B30" s="14"/>
    </row>
    <row r="31" spans="1:13" x14ac:dyDescent="0.2">
      <c r="A31" s="24"/>
      <c r="B31" s="14"/>
    </row>
    <row r="32" spans="1:13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2025-07-03T00:07:36Z</cp:lastPrinted>
  <dcterms:created xsi:type="dcterms:W3CDTF">2018-03-07T03:54:50Z</dcterms:created>
  <dcterms:modified xsi:type="dcterms:W3CDTF">2026-01-08T02:58:48Z</dcterms:modified>
</cp:coreProperties>
</file>